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<sst xmlns="http://schemas.openxmlformats.org/spreadsheetml/2006/main" count="83" uniqueCount="65">
  <si>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</si>
  <si>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</si>
  <si>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</si>
  <si>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</si>
  <si>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</si>
  <si>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</si>
  <si>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</si>
  <si>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</si>
  <si>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</si>
  <si>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</si>
  <si>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</si>
  <si>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</si>
  <si>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</si>
  <si>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</si>
  <si>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</si>
  <si>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</si>
  <si>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</si>
  <si>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</si>
  <si>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</si>
  <si>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</si>
  <si>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</si>
  <si>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</si>
  <si>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</si>
  <si>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</si>
  <si>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</si>
  <si>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</si>
  <si>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</si>
  <si>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</si>
  <si>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</si>
  <si>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</si>
  <si>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</si>
  <si>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</si>
  <si>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</si>
  <si>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</si>
  <si>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</si>
  <si>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</si>
  <si>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</si>
  <si>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</si>
  <si>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</si>
  <si>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</si>
  <si>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</si>
  <si>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</si>
  <si>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</si>
  <si>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</si>
  <si>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</si>
  <si>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</si>
  <si>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</si>
  <si>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</si>
  <si>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</si>
  <si>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</si>
  <si>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</si>
  <si>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</si>
  <si>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</si>
  <si>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</si>
  <si>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</si>
  <si>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</si>
  <si>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</si>
  <si>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</si>
  <si>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</si>
  <si>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</si>
  <si>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</si>
  <si>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Распределение средств фонда финансовой помощи бюджетам поселений на 2014 год</t>
  </si>
  <si>
    <t>Приложение № 12</t>
  </si>
  <si>
    <t>муниципального района Сергиевский № 63</t>
  </si>
  <si>
    <t>от "24"декабря  2014г.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</si>
</sst>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right"/>
    </xf>
    <xf numFmtId="204" fontId="8" fillId="0" borderId="10" xfId="0" applyNumberFormat="1" applyFont="1" applyFill="1" applyBorder="1" applyAlignment="1" applyProtection="1">
      <alignment/>
      <protection/>
    </xf>
    <xf numFmtId="204" fontId="16" fillId="0" borderId="10" xfId="0" applyNumberFormat="1" applyFont="1" applyFill="1" applyBorder="1" applyAlignment="1">
      <alignment/>
    </xf>
    <xf numFmtId="204" fontId="8" fillId="0" borderId="0" xfId="0" applyNumberFormat="1" applyFont="1" applyFill="1" applyAlignment="1">
      <alignment/>
    </xf>
    <xf numFmtId="204" fontId="8" fillId="0" borderId="10" xfId="0" applyNumberFormat="1" applyFont="1" applyFill="1" applyBorder="1" applyAlignment="1" applyProtection="1">
      <alignment/>
      <protection locked="0"/>
    </xf>
    <xf numFmtId="204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&#1041;&#1070;&#1044;&#1046;&#1045;&#1058;\&#1052;&#1086;&#1080;%20&#1076;&#1086;&#1082;&#1091;&#1084;&#1077;&#1085;&#1090;&#1099;\&#1041;&#1070;&#1044;&#1046;&#1045;&#1058;\2014%20&#1075;&#1086;&#1076;\2014%20&#1075;&#1086;&#1076;\&#1055;&#1088;&#1086;&#1077;&#1082;&#1090;%20&#1073;&#1102;&#1076;&#1078;&#1077;&#1090;&#1072;\3%20&#1074;&#1072;&#1088;&#1080;&#1072;&#1085;&#1090;\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2520.0262355797095</v>
          </cell>
        </row>
        <row r="20">
          <cell r="H20">
            <v>868.4408346043954</v>
          </cell>
        </row>
        <row r="21">
          <cell r="H21">
            <v>512.5146611097985</v>
          </cell>
        </row>
        <row r="22">
          <cell r="H22">
            <v>810.8554177318524</v>
          </cell>
        </row>
        <row r="23">
          <cell r="H23">
            <v>2100.593693742078</v>
          </cell>
        </row>
        <row r="24">
          <cell r="H24">
            <v>791.7094777546242</v>
          </cell>
        </row>
        <row r="25">
          <cell r="H25">
            <v>1699.1885213431008</v>
          </cell>
        </row>
        <row r="26">
          <cell r="H26">
            <v>896.2803342714132</v>
          </cell>
        </row>
        <row r="27">
          <cell r="H27">
            <v>1595.4732486197342</v>
          </cell>
        </row>
        <row r="28">
          <cell r="H28">
            <v>1298.0173419407506</v>
          </cell>
        </row>
        <row r="29">
          <cell r="H29">
            <v>1175.9558181701004</v>
          </cell>
        </row>
        <row r="30">
          <cell r="H30">
            <v>1011.682692216804</v>
          </cell>
        </row>
        <row r="31">
          <cell r="H31">
            <v>2153.3554847579976</v>
          </cell>
        </row>
        <row r="32">
          <cell r="H32">
            <v>1256.0963670540732</v>
          </cell>
        </row>
        <row r="33">
          <cell r="H33">
            <v>2653.129890438034</v>
          </cell>
        </row>
        <row r="34">
          <cell r="H34">
            <v>3412.704195793681</v>
          </cell>
        </row>
        <row r="35">
          <cell r="H35">
            <v>1509.9757848718557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61"/>
      <c r="B1" s="61"/>
      <c r="C1" s="61"/>
      <c r="D1" s="61"/>
      <c r="E1" s="61"/>
      <c r="F1" s="61"/>
      <c r="G1" s="61"/>
      <c r="H1" s="61"/>
    </row>
    <row r="2" spans="1:8" ht="22.5" customHeight="1" hidden="1">
      <c r="A2" s="60"/>
      <c r="B2" s="60"/>
      <c r="C2" s="60"/>
      <c r="D2" s="60"/>
      <c r="E2" s="60"/>
      <c r="F2" s="60"/>
      <c r="G2" s="60"/>
      <c r="H2" s="60"/>
    </row>
    <row r="3" spans="1:8" ht="12.75" hidden="1">
      <c r="A3" s="56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6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6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9" t="s">
        <v>60</v>
      </c>
      <c r="G7" s="59"/>
      <c r="H7" s="59"/>
      <c r="I7" s="21"/>
    </row>
    <row r="8" ht="10.5" customHeight="1">
      <c r="B8" s="7"/>
    </row>
    <row r="9" ht="12.75" hidden="1">
      <c r="B9" s="7"/>
    </row>
    <row r="10" spans="2:8" ht="18.75">
      <c r="B10" s="68" t="s">
        <v>37</v>
      </c>
      <c r="C10" s="68"/>
      <c r="D10" s="68"/>
      <c r="E10" s="68"/>
      <c r="F10" s="68"/>
      <c r="G10" s="68"/>
      <c r="H10" s="68"/>
    </row>
    <row r="11" spans="1:8" ht="18.75">
      <c r="A11" s="11"/>
      <c r="B11" s="67" t="s">
        <v>38</v>
      </c>
      <c r="C11" s="67"/>
      <c r="D11" s="67"/>
      <c r="E11" s="67"/>
      <c r="F11" s="67"/>
      <c r="G11" s="67"/>
      <c r="H11" s="67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62" t="s">
        <v>15</v>
      </c>
      <c r="B13" s="64" t="s">
        <v>39</v>
      </c>
      <c r="C13" s="64"/>
      <c r="D13" s="64"/>
      <c r="E13" s="64"/>
      <c r="F13" s="19">
        <f>E3</f>
        <v>1274</v>
      </c>
      <c r="G13" s="63">
        <f>IF(F14=G39,"","Необходим пересчёт дотаций!
Нажмите на кнопку 'Расчёт'!")</f>
      </c>
      <c r="H13" s="63"/>
    </row>
    <row r="14" spans="1:8" s="3" customFormat="1" ht="17.25" customHeight="1">
      <c r="A14" s="62"/>
      <c r="B14" s="64" t="s">
        <v>40</v>
      </c>
      <c r="C14" s="64"/>
      <c r="D14" s="64"/>
      <c r="E14" s="64"/>
      <c r="F14" s="19">
        <f>E4</f>
        <v>300</v>
      </c>
      <c r="G14" s="63"/>
      <c r="H14" s="63"/>
    </row>
    <row r="15" spans="1:8" s="3" customFormat="1" ht="12.75" customHeight="1">
      <c r="A15" s="62"/>
      <c r="B15" s="65" t="s">
        <v>41</v>
      </c>
      <c r="C15" s="65"/>
      <c r="D15" s="65"/>
      <c r="E15" s="65">
        <v>-37778706683311340</v>
      </c>
      <c r="F15" s="22">
        <f>SUM(F13:F14)</f>
        <v>1574</v>
      </c>
      <c r="G15" s="63"/>
      <c r="H15" s="63"/>
    </row>
    <row r="16" spans="1:8" s="3" customFormat="1" ht="12.75" customHeight="1">
      <c r="A16" s="62"/>
      <c r="B16" s="14"/>
      <c r="F16" s="13"/>
      <c r="G16" s="63"/>
      <c r="H16" s="63"/>
    </row>
    <row r="17" spans="1:8" s="3" customFormat="1" ht="12.75" customHeight="1">
      <c r="A17" s="62"/>
      <c r="B17" s="66" t="s">
        <v>12</v>
      </c>
      <c r="C17" s="66"/>
      <c r="D17" s="66"/>
      <c r="E17" s="15">
        <v>456.9418960244648</v>
      </c>
      <c r="F17" s="16">
        <f>IF(G39&gt;F14,"меньше",IF(G39&lt;F14,"больше",""))</f>
      </c>
      <c r="G17" s="63"/>
      <c r="H17" s="63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8" t="s">
        <v>6</v>
      </c>
      <c r="C19" s="58" t="s">
        <v>17</v>
      </c>
      <c r="D19" s="58" t="s">
        <v>42</v>
      </c>
      <c r="E19" s="58" t="s">
        <v>18</v>
      </c>
      <c r="F19" s="57" t="s">
        <v>11</v>
      </c>
      <c r="G19" s="57"/>
      <c r="H19" s="57"/>
    </row>
    <row r="20" spans="2:8" s="3" customFormat="1" ht="94.5">
      <c r="B20" s="58"/>
      <c r="C20" s="58"/>
      <c r="D20" s="58"/>
      <c r="E20" s="58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4.375" style="33" customWidth="1"/>
    <col min="2" max="2" width="39.875" style="33" customWidth="1"/>
    <col min="3" max="10" width="14.75390625" style="46" customWidth="1"/>
    <col min="11" max="16384" width="9.125" style="33" customWidth="1"/>
  </cols>
  <sheetData>
    <row r="1" spans="6:10" ht="15.75">
      <c r="F1" s="47"/>
      <c r="G1" s="78" t="s">
        <v>62</v>
      </c>
      <c r="H1" s="78"/>
      <c r="I1" s="78"/>
      <c r="J1" s="78"/>
    </row>
    <row r="2" spans="6:10" ht="15.75">
      <c r="F2" s="47"/>
      <c r="G2" s="78" t="s">
        <v>43</v>
      </c>
      <c r="H2" s="78"/>
      <c r="I2" s="78"/>
      <c r="J2" s="78"/>
    </row>
    <row r="3" spans="6:10" ht="15.75">
      <c r="F3" s="47"/>
      <c r="G3" s="78" t="s">
        <v>63</v>
      </c>
      <c r="H3" s="78"/>
      <c r="I3" s="78"/>
      <c r="J3" s="78"/>
    </row>
    <row r="4" spans="6:10" ht="15.75">
      <c r="F4" s="47"/>
      <c r="G4" s="78" t="s">
        <v>64</v>
      </c>
      <c r="H4" s="78"/>
      <c r="I4" s="78"/>
      <c r="J4" s="78"/>
    </row>
    <row r="6" spans="2:9" ht="18.75">
      <c r="B6" s="79" t="s">
        <v>61</v>
      </c>
      <c r="C6" s="79"/>
      <c r="D6" s="79"/>
      <c r="E6" s="79"/>
      <c r="F6" s="79"/>
      <c r="G6" s="79"/>
      <c r="H6" s="79"/>
      <c r="I6" s="48"/>
    </row>
    <row r="7" spans="2:9" ht="18.75">
      <c r="B7" s="79" t="s">
        <v>38</v>
      </c>
      <c r="C7" s="79"/>
      <c r="D7" s="79"/>
      <c r="E7" s="79"/>
      <c r="F7" s="79"/>
      <c r="G7" s="79"/>
      <c r="H7" s="79"/>
      <c r="I7" s="48"/>
    </row>
    <row r="8" spans="2:8" ht="18.75">
      <c r="B8" s="39"/>
      <c r="C8" s="49"/>
      <c r="D8" s="49"/>
      <c r="E8" s="49"/>
      <c r="F8" s="49"/>
      <c r="G8" s="49"/>
      <c r="H8" s="49"/>
    </row>
    <row r="9" ht="15.75">
      <c r="J9" s="50" t="s">
        <v>44</v>
      </c>
    </row>
    <row r="10" spans="1:10" ht="36" customHeight="1">
      <c r="A10" s="40" t="s">
        <v>45</v>
      </c>
      <c r="B10" s="41"/>
      <c r="C10" s="69" t="s">
        <v>46</v>
      </c>
      <c r="D10" s="70"/>
      <c r="E10" s="70"/>
      <c r="F10" s="71"/>
      <c r="G10" s="72" t="s">
        <v>47</v>
      </c>
      <c r="H10" s="75" t="s">
        <v>48</v>
      </c>
      <c r="I10" s="75" t="s">
        <v>49</v>
      </c>
      <c r="J10" s="75" t="s">
        <v>50</v>
      </c>
    </row>
    <row r="11" spans="1:10" ht="51.75" customHeight="1">
      <c r="A11" s="42" t="s">
        <v>51</v>
      </c>
      <c r="B11" s="42" t="s">
        <v>52</v>
      </c>
      <c r="C11" s="75" t="s">
        <v>53</v>
      </c>
      <c r="D11" s="75" t="s">
        <v>54</v>
      </c>
      <c r="E11" s="75" t="s">
        <v>55</v>
      </c>
      <c r="F11" s="75" t="s">
        <v>56</v>
      </c>
      <c r="G11" s="73"/>
      <c r="H11" s="76"/>
      <c r="I11" s="76"/>
      <c r="J11" s="76"/>
    </row>
    <row r="12" spans="1:10" ht="41.25" customHeight="1">
      <c r="A12" s="43"/>
      <c r="B12" s="44"/>
      <c r="C12" s="77"/>
      <c r="D12" s="77"/>
      <c r="E12" s="77"/>
      <c r="F12" s="77"/>
      <c r="G12" s="74"/>
      <c r="H12" s="77"/>
      <c r="I12" s="77"/>
      <c r="J12" s="77"/>
    </row>
    <row r="13" spans="1:10" s="34" customFormat="1" ht="15.75">
      <c r="A13" s="35">
        <v>1</v>
      </c>
      <c r="B13" s="35">
        <v>2</v>
      </c>
      <c r="C13" s="45">
        <v>3</v>
      </c>
      <c r="D13" s="45">
        <v>4</v>
      </c>
      <c r="E13" s="45">
        <v>5</v>
      </c>
      <c r="F13" s="45" t="s">
        <v>57</v>
      </c>
      <c r="G13" s="45">
        <v>7</v>
      </c>
      <c r="H13" s="45" t="s">
        <v>58</v>
      </c>
      <c r="I13" s="45">
        <v>9</v>
      </c>
      <c r="J13" s="45">
        <v>10</v>
      </c>
    </row>
    <row r="14" spans="1:10" s="1" customFormat="1" ht="14.25" customHeight="1">
      <c r="A14" s="36">
        <v>1</v>
      </c>
      <c r="B14" s="26" t="s">
        <v>20</v>
      </c>
      <c r="C14" s="51">
        <f>'[2]Дотации'!$H$19</f>
        <v>2520.0262355797095</v>
      </c>
      <c r="D14" s="54">
        <v>32846.76584</v>
      </c>
      <c r="E14" s="54">
        <v>9638.51121</v>
      </c>
      <c r="F14" s="51">
        <f>SUM(C14:E14)</f>
        <v>45005.30328557971</v>
      </c>
      <c r="G14" s="51">
        <f>45488.24795-694.44486</f>
        <v>44793.803089999994</v>
      </c>
      <c r="H14" s="51">
        <f>F14-G14</f>
        <v>211.50019557971245</v>
      </c>
      <c r="I14" s="51">
        <f>(D14+E14)*0.1</f>
        <v>4248.527705</v>
      </c>
      <c r="J14" s="55">
        <v>0</v>
      </c>
    </row>
    <row r="15" spans="1:10" s="1" customFormat="1" ht="14.25" customHeight="1">
      <c r="A15" s="36">
        <v>2</v>
      </c>
      <c r="B15" s="26" t="s">
        <v>21</v>
      </c>
      <c r="C15" s="51">
        <f>'[2]Дотации'!$H$20</f>
        <v>868.4408346043954</v>
      </c>
      <c r="D15" s="54">
        <v>1034.18002</v>
      </c>
      <c r="E15" s="54">
        <v>59.44663</v>
      </c>
      <c r="F15" s="51">
        <f aca="true" t="shared" si="0" ref="F15:F30">SUM(C15:E15)</f>
        <v>1962.0674846043953</v>
      </c>
      <c r="G15" s="51">
        <f>2050.32166-102.07487</f>
        <v>1948.2467900000001</v>
      </c>
      <c r="H15" s="51">
        <f aca="true" t="shared" si="1" ref="H15:H30">F15-G15</f>
        <v>13.820694604395158</v>
      </c>
      <c r="I15" s="51">
        <f>(D15+E15)*0.05</f>
        <v>54.681332499999996</v>
      </c>
      <c r="J15" s="55">
        <f aca="true" t="shared" si="2" ref="J15:J30">IF(F15-G15&gt;0,0,IF(F15-G15&lt;0,-(I15+H15)))</f>
        <v>0</v>
      </c>
    </row>
    <row r="16" spans="1:10" s="1" customFormat="1" ht="14.25" customHeight="1">
      <c r="A16" s="36">
        <v>3</v>
      </c>
      <c r="B16" s="26" t="s">
        <v>22</v>
      </c>
      <c r="C16" s="51">
        <f>'[2]Дотации'!$H$21</f>
        <v>512.5146611097985</v>
      </c>
      <c r="D16" s="54">
        <v>1993.97255</v>
      </c>
      <c r="E16" s="54">
        <v>336.59105</v>
      </c>
      <c r="F16" s="51">
        <f t="shared" si="0"/>
        <v>2843.0782611097984</v>
      </c>
      <c r="G16" s="51">
        <f>3706.271828-361.26383+31.126623</f>
        <v>3376.134621</v>
      </c>
      <c r="H16" s="51">
        <f t="shared" si="1"/>
        <v>-533.0563598902017</v>
      </c>
      <c r="I16" s="51">
        <f>(D16+E16)*0.1</f>
        <v>233.05636</v>
      </c>
      <c r="J16" s="55">
        <f t="shared" si="2"/>
        <v>299.9999998902017</v>
      </c>
    </row>
    <row r="17" spans="1:10" s="1" customFormat="1" ht="14.25" customHeight="1">
      <c r="A17" s="36">
        <v>4</v>
      </c>
      <c r="B17" s="26" t="s">
        <v>23</v>
      </c>
      <c r="C17" s="51">
        <f>'[2]Дотации'!$H$22</f>
        <v>810.8554177318524</v>
      </c>
      <c r="D17" s="54">
        <v>2877.43605</v>
      </c>
      <c r="E17" s="54">
        <v>8630.94518</v>
      </c>
      <c r="F17" s="51">
        <f t="shared" si="0"/>
        <v>12319.236647731854</v>
      </c>
      <c r="G17" s="51">
        <f>11923.27391-48.7824</f>
        <v>11874.49151</v>
      </c>
      <c r="H17" s="51">
        <f t="shared" si="1"/>
        <v>444.7451377318539</v>
      </c>
      <c r="I17" s="51">
        <f>(D17+E17)*0.1</f>
        <v>1150.8381230000002</v>
      </c>
      <c r="J17" s="55">
        <v>0</v>
      </c>
    </row>
    <row r="18" spans="1:10" s="1" customFormat="1" ht="14.25" customHeight="1">
      <c r="A18" s="36">
        <v>5</v>
      </c>
      <c r="B18" s="26" t="s">
        <v>24</v>
      </c>
      <c r="C18" s="51">
        <f>'[2]Дотации'!$H$23</f>
        <v>2100.593693742078</v>
      </c>
      <c r="D18" s="54">
        <v>2200.43158</v>
      </c>
      <c r="E18" s="54">
        <v>601.23187</v>
      </c>
      <c r="F18" s="51">
        <f t="shared" si="0"/>
        <v>4902.2571437420775</v>
      </c>
      <c r="G18" s="51">
        <f>5828.124726-7.77257</f>
        <v>5820.352156</v>
      </c>
      <c r="H18" s="51">
        <f t="shared" si="1"/>
        <v>-918.0950122579225</v>
      </c>
      <c r="I18" s="51">
        <f>(D18+E18)*0.05</f>
        <v>140.08317250000002</v>
      </c>
      <c r="J18" s="55">
        <f>IF(F18-G18&gt;0,0,IF(F18-G18&lt;0,-(I18+H18)))</f>
        <v>778.0118397579224</v>
      </c>
    </row>
    <row r="19" spans="1:10" s="1" customFormat="1" ht="14.25" customHeight="1">
      <c r="A19" s="36">
        <v>6</v>
      </c>
      <c r="B19" s="26" t="s">
        <v>25</v>
      </c>
      <c r="C19" s="51">
        <f>'[2]Дотации'!$H$24</f>
        <v>791.7094777546242</v>
      </c>
      <c r="D19" s="54">
        <v>1970.0303</v>
      </c>
      <c r="E19" s="54">
        <v>4438.10727</v>
      </c>
      <c r="F19" s="51">
        <f t="shared" si="0"/>
        <v>7199.847047754624</v>
      </c>
      <c r="G19" s="51">
        <f>7028.9344-28.44031</f>
        <v>7000.49409</v>
      </c>
      <c r="H19" s="51">
        <f t="shared" si="1"/>
        <v>199.35295775462419</v>
      </c>
      <c r="I19" s="51">
        <f>(D19+E19)*0.1</f>
        <v>640.8137570000001</v>
      </c>
      <c r="J19" s="55">
        <f t="shared" si="2"/>
        <v>0</v>
      </c>
    </row>
    <row r="20" spans="1:10" s="1" customFormat="1" ht="14.25" customHeight="1">
      <c r="A20" s="36">
        <v>7</v>
      </c>
      <c r="B20" s="26" t="s">
        <v>26</v>
      </c>
      <c r="C20" s="51">
        <f>'[2]Дотации'!$H$25</f>
        <v>1699.1885213431008</v>
      </c>
      <c r="D20" s="54">
        <v>2486.52935</v>
      </c>
      <c r="E20" s="54">
        <v>-2795.91184</v>
      </c>
      <c r="F20" s="51">
        <f t="shared" si="0"/>
        <v>1389.8060313431001</v>
      </c>
      <c r="G20" s="51">
        <f>14791.795902-11915.6181199999+302.69</f>
        <v>3178.8677820001008</v>
      </c>
      <c r="H20" s="51">
        <f t="shared" si="1"/>
        <v>-1789.0617506570006</v>
      </c>
      <c r="I20" s="51">
        <f>(D20+E20)*0.1</f>
        <v>-30.93824900000004</v>
      </c>
      <c r="J20" s="55">
        <f t="shared" si="2"/>
        <v>1819.9999996570007</v>
      </c>
    </row>
    <row r="21" spans="1:10" s="1" customFormat="1" ht="14.25" customHeight="1">
      <c r="A21" s="36">
        <v>8</v>
      </c>
      <c r="B21" s="26" t="s">
        <v>27</v>
      </c>
      <c r="C21" s="51">
        <f>'[2]Дотации'!$H$26</f>
        <v>896.2803342714132</v>
      </c>
      <c r="D21" s="54">
        <v>2011.48166</v>
      </c>
      <c r="E21" s="54">
        <v>470.24616</v>
      </c>
      <c r="F21" s="51">
        <f t="shared" si="0"/>
        <v>3378.0081542714133</v>
      </c>
      <c r="G21" s="51">
        <f>3976.856077-49.91354+174.269098</f>
        <v>4101.211635</v>
      </c>
      <c r="H21" s="51">
        <f t="shared" si="1"/>
        <v>-723.2034807285863</v>
      </c>
      <c r="I21" s="51">
        <f>(D21+E21)*0.05</f>
        <v>124.086391</v>
      </c>
      <c r="J21" s="55">
        <f t="shared" si="2"/>
        <v>599.1170897285863</v>
      </c>
    </row>
    <row r="22" spans="1:10" s="1" customFormat="1" ht="14.25" customHeight="1">
      <c r="A22" s="36">
        <v>9</v>
      </c>
      <c r="B22" s="26" t="s">
        <v>28</v>
      </c>
      <c r="C22" s="51">
        <f>'[2]Дотации'!$H$27</f>
        <v>1595.4732486197342</v>
      </c>
      <c r="D22" s="54">
        <v>1195.29092</v>
      </c>
      <c r="E22" s="54">
        <v>450.19427</v>
      </c>
      <c r="F22" s="51">
        <f t="shared" si="0"/>
        <v>3240.958438619734</v>
      </c>
      <c r="G22" s="51">
        <f>3310.65095-24.68127</f>
        <v>3285.96968</v>
      </c>
      <c r="H22" s="51">
        <f t="shared" si="1"/>
        <v>-45.011241380266256</v>
      </c>
      <c r="I22" s="51">
        <f>(D22+E22)*0.05</f>
        <v>82.2742595</v>
      </c>
      <c r="J22" s="55">
        <v>0</v>
      </c>
    </row>
    <row r="23" spans="1:10" s="1" customFormat="1" ht="14.25" customHeight="1">
      <c r="A23" s="36">
        <v>10</v>
      </c>
      <c r="B23" s="26" t="s">
        <v>29</v>
      </c>
      <c r="C23" s="51">
        <f>'[2]Дотации'!$H$28</f>
        <v>1298.0173419407506</v>
      </c>
      <c r="D23" s="54">
        <v>943.0491</v>
      </c>
      <c r="E23" s="54">
        <v>1671.39674</v>
      </c>
      <c r="F23" s="51">
        <f t="shared" si="0"/>
        <v>3912.4631819407505</v>
      </c>
      <c r="G23" s="51">
        <f>4232.430151-112.79655+123.551873</f>
        <v>4243.185474</v>
      </c>
      <c r="H23" s="51">
        <f t="shared" si="1"/>
        <v>-330.7222920592494</v>
      </c>
      <c r="I23" s="51">
        <f>(D23+E23)*0.05</f>
        <v>130.722292</v>
      </c>
      <c r="J23" s="55">
        <f>IF(F23-G23&gt;0,0,IF(F23-G23&lt;0,-(I23+H23)))</f>
        <v>200.0000000592494</v>
      </c>
    </row>
    <row r="24" spans="1:10" s="1" customFormat="1" ht="14.25" customHeight="1">
      <c r="A24" s="36">
        <v>11</v>
      </c>
      <c r="B24" s="26" t="s">
        <v>30</v>
      </c>
      <c r="C24" s="51">
        <f>'[2]Дотации'!$H$29</f>
        <v>1175.9558181701004</v>
      </c>
      <c r="D24" s="54">
        <v>1914.25437</v>
      </c>
      <c r="E24" s="54">
        <v>3219.74304</v>
      </c>
      <c r="F24" s="51">
        <f t="shared" si="0"/>
        <v>6309.9532281701</v>
      </c>
      <c r="G24" s="51">
        <f>6550.51899-49.04748</f>
        <v>6501.471509999999</v>
      </c>
      <c r="H24" s="51">
        <f t="shared" si="1"/>
        <v>-191.51828182989902</v>
      </c>
      <c r="I24" s="51">
        <f>(D24+E24)*0.1</f>
        <v>513.3997410000001</v>
      </c>
      <c r="J24" s="55">
        <v>0</v>
      </c>
    </row>
    <row r="25" spans="1:10" s="1" customFormat="1" ht="14.25" customHeight="1">
      <c r="A25" s="36">
        <v>12</v>
      </c>
      <c r="B25" s="26" t="s">
        <v>31</v>
      </c>
      <c r="C25" s="51">
        <f>'[2]Дотации'!$H$30</f>
        <v>1011.682692216804</v>
      </c>
      <c r="D25" s="54">
        <v>874.4156</v>
      </c>
      <c r="E25" s="54">
        <v>1356.42202</v>
      </c>
      <c r="F25" s="51">
        <f t="shared" si="0"/>
        <v>3242.520312216804</v>
      </c>
      <c r="G25" s="51">
        <f>3004.17923-16.03445</f>
        <v>2988.14478</v>
      </c>
      <c r="H25" s="51">
        <f t="shared" si="1"/>
        <v>254.375532216804</v>
      </c>
      <c r="I25" s="51">
        <f>(D25+E25)*0.1</f>
        <v>223.08376200000004</v>
      </c>
      <c r="J25" s="55">
        <v>0</v>
      </c>
    </row>
    <row r="26" spans="1:10" s="1" customFormat="1" ht="14.25" customHeight="1">
      <c r="A26" s="36">
        <v>13</v>
      </c>
      <c r="B26" s="26" t="s">
        <v>32</v>
      </c>
      <c r="C26" s="51">
        <f>'[2]Дотации'!$H$31</f>
        <v>2153.3554847579976</v>
      </c>
      <c r="D26" s="54">
        <v>2188.32928</v>
      </c>
      <c r="E26" s="54">
        <v>4343.92824</v>
      </c>
      <c r="F26" s="51">
        <f t="shared" si="0"/>
        <v>8685.613004757997</v>
      </c>
      <c r="G26" s="51">
        <f>8525.50115-210.45095</f>
        <v>8315.0502</v>
      </c>
      <c r="H26" s="51">
        <f t="shared" si="1"/>
        <v>370.5628047579976</v>
      </c>
      <c r="I26" s="51">
        <f>(D26+E26)*0.05</f>
        <v>326.612876</v>
      </c>
      <c r="J26" s="55">
        <v>0</v>
      </c>
    </row>
    <row r="27" spans="1:10" s="1" customFormat="1" ht="14.25" customHeight="1">
      <c r="A27" s="36">
        <v>14</v>
      </c>
      <c r="B27" s="26" t="s">
        <v>33</v>
      </c>
      <c r="C27" s="51">
        <f>'[2]Дотации'!$H$32</f>
        <v>1256.0963670540732</v>
      </c>
      <c r="D27" s="54">
        <v>20601.8329</v>
      </c>
      <c r="E27" s="54">
        <v>5506.68344</v>
      </c>
      <c r="F27" s="51">
        <f t="shared" si="0"/>
        <v>27364.612707054075</v>
      </c>
      <c r="G27" s="51">
        <f>32945.469204-838.43068-398.327295+11.327295</f>
        <v>31720.038524</v>
      </c>
      <c r="H27" s="51">
        <f t="shared" si="1"/>
        <v>-4355.425816945924</v>
      </c>
      <c r="I27" s="51">
        <f>(D27+E27)*0.05</f>
        <v>1305.4258170000003</v>
      </c>
      <c r="J27" s="55">
        <f t="shared" si="2"/>
        <v>3049.999999945924</v>
      </c>
    </row>
    <row r="28" spans="1:10" s="1" customFormat="1" ht="14.25" customHeight="1">
      <c r="A28" s="36">
        <v>15</v>
      </c>
      <c r="B28" s="26" t="s">
        <v>34</v>
      </c>
      <c r="C28" s="51">
        <f>'[2]Дотации'!$H$33</f>
        <v>2653.129890438034</v>
      </c>
      <c r="D28" s="54">
        <v>5074.95433</v>
      </c>
      <c r="E28" s="54">
        <v>163.88</v>
      </c>
      <c r="F28" s="51">
        <f t="shared" si="0"/>
        <v>7891.964220438033</v>
      </c>
      <c r="G28" s="51">
        <f>8561.81293-303.50823</f>
        <v>8258.3047</v>
      </c>
      <c r="H28" s="51">
        <f t="shared" si="1"/>
        <v>-366.3404795619672</v>
      </c>
      <c r="I28" s="51">
        <f>(D28+E28)*0.1</f>
        <v>523.883433</v>
      </c>
      <c r="J28" s="55">
        <v>0</v>
      </c>
    </row>
    <row r="29" spans="1:10" s="1" customFormat="1" ht="14.25" customHeight="1">
      <c r="A29" s="36">
        <v>16</v>
      </c>
      <c r="B29" s="26" t="s">
        <v>35</v>
      </c>
      <c r="C29" s="51">
        <f>'[2]Дотации'!$H$34</f>
        <v>3412.704195793681</v>
      </c>
      <c r="D29" s="54">
        <v>6872.81447</v>
      </c>
      <c r="E29" s="54">
        <v>1593.216</v>
      </c>
      <c r="F29" s="51">
        <f t="shared" si="0"/>
        <v>11878.734665793681</v>
      </c>
      <c r="G29" s="51">
        <f>18022.071133-226.91342</f>
        <v>17795.157713</v>
      </c>
      <c r="H29" s="51">
        <f t="shared" si="1"/>
        <v>-5916.423047206319</v>
      </c>
      <c r="I29" s="51">
        <f>(D29+E29)*0.1</f>
        <v>846.6030470000001</v>
      </c>
      <c r="J29" s="55">
        <f t="shared" si="2"/>
        <v>5069.820000206319</v>
      </c>
    </row>
    <row r="30" spans="1:10" s="1" customFormat="1" ht="14.25" customHeight="1">
      <c r="A30" s="36">
        <v>17</v>
      </c>
      <c r="B30" s="26" t="s">
        <v>36</v>
      </c>
      <c r="C30" s="51">
        <f>'[2]Дотации'!$H$35</f>
        <v>1509.9757848718557</v>
      </c>
      <c r="D30" s="54">
        <v>2137.80408</v>
      </c>
      <c r="E30" s="54">
        <v>2996.09022</v>
      </c>
      <c r="F30" s="51">
        <f t="shared" si="0"/>
        <v>6643.870084871855</v>
      </c>
      <c r="G30" s="51">
        <f>7115.984407-86.77976+528.054868</f>
        <v>7557.259515</v>
      </c>
      <c r="H30" s="51">
        <f t="shared" si="1"/>
        <v>-913.3894301281443</v>
      </c>
      <c r="I30" s="51">
        <f>(D30+E30)*0.1</f>
        <v>513.3894300000001</v>
      </c>
      <c r="J30" s="55">
        <f t="shared" si="2"/>
        <v>400.0000001281443</v>
      </c>
    </row>
    <row r="31" spans="1:10" ht="23.25" customHeight="1">
      <c r="A31" s="37"/>
      <c r="B31" s="38" t="s">
        <v>59</v>
      </c>
      <c r="C31" s="52">
        <f>SUM(C14:C30)</f>
        <v>26266.000000000004</v>
      </c>
      <c r="D31" s="52">
        <f aca="true" t="shared" si="3" ref="D31:I31">SUM(D14:D30)</f>
        <v>89223.57239999998</v>
      </c>
      <c r="E31" s="52">
        <f>SUM(E14:E30)</f>
        <v>42680.7215</v>
      </c>
      <c r="F31" s="52">
        <f>SUM(F14:F30)</f>
        <v>158170.29390000002</v>
      </c>
      <c r="G31" s="52">
        <f>SUM(G14:G30)</f>
        <v>172758.1837700001</v>
      </c>
      <c r="H31" s="52">
        <f t="shared" si="3"/>
        <v>-14587.889870000094</v>
      </c>
      <c r="I31" s="52">
        <f t="shared" si="3"/>
        <v>11026.543249500002</v>
      </c>
      <c r="J31" s="52">
        <f>SUM(J14:J30)</f>
        <v>12216.948929373348</v>
      </c>
    </row>
    <row r="32" spans="4:5" ht="15.75">
      <c r="D32" s="53"/>
      <c r="E32" s="53"/>
    </row>
  </sheetData>
  <sheetProtection/>
  <mergeCells count="15">
    <mergeCell ref="G1:J1"/>
    <mergeCell ref="G2:J2"/>
    <mergeCell ref="G3:J3"/>
    <mergeCell ref="G4:J4"/>
    <mergeCell ref="B6:H6"/>
    <mergeCell ref="B7:H7"/>
    <mergeCell ref="C10:F10"/>
    <mergeCell ref="G10:G12"/>
    <mergeCell ref="H10:H12"/>
    <mergeCell ref="I10:I12"/>
    <mergeCell ref="J10:J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2014-12-18T06:06:39Z</cp:lastPrinted>
  <dcterms:created xsi:type="dcterms:W3CDTF">1998-09-07T09:31:30Z</dcterms:created>
  <dcterms:modified xsi:type="dcterms:W3CDTF">2014-12-24T10:17:15Z</dcterms:modified>
  <cp:category/>
  <cp:version/>
  <cp:contentType/>
  <cp:contentStatus/>
</cp:coreProperties>
</file>